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RRESPONDENCIA SCRD\1365\ANEXOS\"/>
    </mc:Choice>
  </mc:AlternateContent>
  <bookViews>
    <workbookView xWindow="0" yWindow="0" windowWidth="20490" windowHeight="7650"/>
  </bookViews>
  <sheets>
    <sheet name="Hoja1" sheetId="1" r:id="rId1"/>
  </sheets>
  <definedNames>
    <definedName name="_xlnm._FilterDatabase" localSheetId="0" hidden="1">Hoja1!$A$2:$L$52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3" i="1"/>
  <c r="J52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3" i="1"/>
  <c r="P47" i="1" l="1"/>
  <c r="P45" i="1"/>
  <c r="P41" i="1"/>
  <c r="P37" i="1"/>
  <c r="P24" i="1"/>
  <c r="O24" i="1"/>
  <c r="N24" i="1"/>
  <c r="P23" i="1"/>
  <c r="P18" i="1"/>
  <c r="O18" i="1"/>
  <c r="N18" i="1"/>
  <c r="P15" i="1"/>
  <c r="O15" i="1"/>
  <c r="N15" i="1"/>
  <c r="P34" i="1" l="1"/>
  <c r="O34" i="1"/>
  <c r="N34" i="1"/>
  <c r="P26" i="1"/>
  <c r="O26" i="1"/>
  <c r="N26" i="1"/>
  <c r="P9" i="1" l="1"/>
  <c r="P3" i="1"/>
  <c r="G27" i="1"/>
  <c r="G28" i="1"/>
  <c r="G29" i="1"/>
  <c r="G9" i="1"/>
  <c r="G10" i="1"/>
  <c r="G11" i="1"/>
  <c r="G12" i="1"/>
  <c r="G13" i="1"/>
  <c r="G14" i="1"/>
  <c r="G18" i="1"/>
  <c r="G19" i="1"/>
  <c r="G20" i="1"/>
  <c r="G15" i="1"/>
  <c r="G16" i="1"/>
  <c r="G17" i="1"/>
  <c r="G47" i="1"/>
  <c r="G48" i="1"/>
  <c r="G49" i="1"/>
  <c r="G50" i="1"/>
  <c r="G51" i="1"/>
  <c r="G41" i="1"/>
  <c r="G42" i="1"/>
  <c r="G43" i="1"/>
  <c r="G44" i="1"/>
  <c r="G30" i="1"/>
  <c r="G31" i="1"/>
  <c r="G32" i="1"/>
  <c r="G34" i="1"/>
  <c r="G35" i="1"/>
  <c r="G36" i="1"/>
  <c r="G33" i="1"/>
  <c r="G21" i="1"/>
  <c r="G23" i="1"/>
  <c r="G22" i="1"/>
  <c r="G24" i="1"/>
  <c r="G25" i="1"/>
  <c r="G45" i="1"/>
  <c r="G46" i="1"/>
  <c r="G37" i="1"/>
  <c r="G38" i="1"/>
  <c r="G39" i="1"/>
  <c r="G40" i="1"/>
  <c r="G3" i="1"/>
  <c r="G4" i="1"/>
  <c r="G5" i="1"/>
  <c r="G6" i="1"/>
  <c r="G7" i="1"/>
  <c r="G8" i="1"/>
  <c r="G26" i="1"/>
  <c r="K52" i="1"/>
  <c r="I52" i="1"/>
  <c r="H52" i="1"/>
  <c r="L52" i="1" l="1"/>
</calcChain>
</file>

<file path=xl/sharedStrings.xml><?xml version="1.0" encoding="utf-8"?>
<sst xmlns="http://schemas.openxmlformats.org/spreadsheetml/2006/main" count="103" uniqueCount="101">
  <si>
    <t>Mantener 20.00 espacios físicos adecuados para el disfrute de las artes en la primera infancia, en atención a su diversidad, contextualizados y con presencia en distintos territorios de la ciudad.</t>
  </si>
  <si>
    <t xml:space="preserve">Atender 4600.00 personas relacionadas con la atención integral a la primera infancia como: agentes educativos, artísticos, culturales y cuidadores y en procesos de fortalecimiento sobre los lenguajes del arte y su incidencia en el desarrollo integral y los procesos de  educación </t>
  </si>
  <si>
    <t>Realizar 3.00 documentos derivados de   investigaciones y mediciones que den cuenta de la incidencia de las artes en el desarrollo integral de la primera infancia, sus derechos culturales y los procesos de educación inicial.</t>
  </si>
  <si>
    <t>Atender 81975.00 personas en primera infancia, en el marco de procesos pertinentes y de calidad, a través de una oferta artística y cultural diversa.</t>
  </si>
  <si>
    <t>Realizar 34.00 eventos para el posicionamiento de los procesos de formación artística del Programa Crea.</t>
  </si>
  <si>
    <t>Generar 3.00 estrategias para la investigación, el análisis de la información y el fortalecimiento psicosocial  que aporten a la gestión del conocimiento en el marco de la implementación de los procesos de formación artística del Programa Crea.</t>
  </si>
  <si>
    <t>Adecuar 20.00 infraestructuras para garantizar la atención y cobertura descentralizada de los procesos de formación artística.</t>
  </si>
  <si>
    <t>Dotar 100.00 por ciento de infraestructuras con equipos, material especializado y conectividad para el desarrollo de procesos de formación artística.</t>
  </si>
  <si>
    <t>Atender 36996.00 personas en procesos de formación artística que respondan a las necesidades expresivas, sensibles y creativas de las comunidades.</t>
  </si>
  <si>
    <t>Beneficiar 28856.00 personas en procesos de formación artística que propendan por el bienestar humano, la salud y la vida digna de la población en riesgo de vulneración de derechos.</t>
  </si>
  <si>
    <t>Fortalecer 59681.00 niñas, niños y adolescentes en su desarrollo integral a través de procesos de formación artística en articulación con la Secretaría de Educación Distrital.</t>
  </si>
  <si>
    <t>Implementar 1.00 modelo de gestión de la Red de Escenarios</t>
  </si>
  <si>
    <t>Realizar 4475.00 actividades de promoción, fortalecimiento y desarrollo de prácticas artísticas y culturales de la Red de Escenarios.</t>
  </si>
  <si>
    <t>Implementar 1.00 plan de fortalecimiento de dotación y mantenimiento de equipos especializados de la Red de Escenarios</t>
  </si>
  <si>
    <t>Apoyar 110.00 proyectos artísticos de las salas de teatro y circo de Bogotá durante el cuatrienio, en el marco de la implementación del Programa Distrital de Salas Concertadas desarrollando integralmente todas sus líneas.</t>
  </si>
  <si>
    <t>Otorgar 1858.00 estímulos para fortalecer los procesos y proyectos desarrollados por las y los agentes del sector y ciudadanía en general a través de convocatorias públicas.</t>
  </si>
  <si>
    <t>Otorgar 1374.00 reconocimientos que ofrece la posibilidad a personas con diversas profesiones, técnicas u oficios, de evaluar y aportar desde su conocimiento, experticia y trayectoria al fortalecimiento de proyectos artísticos.</t>
  </si>
  <si>
    <t>Otorgar 2579.00 incentivos a través de las invitaciones culturales que impulsen la participación ciudadana en el fomento a través de un proceso flexible que se adapte a las diferentes poblaciones y sectores sociales.</t>
  </si>
  <si>
    <t>Desarrollar 1.00 estrategia de  acompañamiento que fortalezca las capacidades  de los participantes en los programas de fomento a las prácticas artísticas.</t>
  </si>
  <si>
    <t>Suscribir y materializar 79.00 alianzas estratégicas, apoyos metropolitanos y apoyos concertados, que promuevan y fortalezcan la gestión e implementación de proyectos de iniciativa privada y de interés público.</t>
  </si>
  <si>
    <t>Implementar 1.00 estrategia de Internacionalización  y de gestión del conocimiento que fortalezca la circulación, la cooperación , la gestión del conocimiento y el posicionamiento internacional.</t>
  </si>
  <si>
    <t>Generar 4.00 eventos estratégicos de carácter nacional e internacional en Bogotá para que proyecten la ciudad desde la cultura como una capital global, atractiva y sostenible.</t>
  </si>
  <si>
    <t>Promover 16.00 alianzas con gobiernos, agencias de cooperación, agencias multilaterales, organizaciones privadas internacionales y eventos estratégicos para la circulación y el intercambio cultural de los procesos de creación, formación e investigación.</t>
  </si>
  <si>
    <t>Crear 8.00 alianzas para la cooperación y la sostenibilidad de las artes generando nuevos  relacionamientos con redes y espacios especializados de valor que potencien las acciones en la ciudad.</t>
  </si>
  <si>
    <t>Generar 4.00 contenidos para la visibilización y circulación de experiencias, prácticas y procesos artísticos en entornos digitales.</t>
  </si>
  <si>
    <t>Generar 12.00 contenidos relacionados con la formación artística y el acceso a los lenguajes del arte, que favorezcan a niñas, niños, adolescentes, jóvenes y cuidadores de primera infancia.</t>
  </si>
  <si>
    <t>Generar 11.00 contenidos en espacios virtuales de mediación y experimentación ciudadana con las artes y sus contextos a través de sistemas interactivos y tecnologías inmersivas que favorezcan la apropiación y sensibilización ante las artes y sus contextos.</t>
  </si>
  <si>
    <t>Generar 200.00 oportunidades para la transformación visual y cultural del espacio público</t>
  </si>
  <si>
    <t>Realizar 476.00 acciones asociadas a las prácticas artísticas en el espacio público de la ciudad de manera descentralizada</t>
  </si>
  <si>
    <t>Otorgar 487.00 autorizaciones para el desarrollo de prácticas artísticas en el espacio público de la ciudad</t>
  </si>
  <si>
    <t>Generar 413.00 acciones que desde las artes promuevan dinámicas sociales, artísticas y culturales de interrelación de habitantes y visitantes, para la convivencia pacífica y la transformación social en la ciudad</t>
  </si>
  <si>
    <t>Otorgar 3600.00 Permisos Unificados para Filmaciones Audiovisuales PUFA</t>
  </si>
  <si>
    <t>Implementar 324.00 acciones de apropiación ciudadana de los equipamientos de las artes plásticas y visuales, la danza y las artes audiovisuales, para promover el acceso a la oferta de prácticas artísticas y otros formatos de mediación con los lenguajes artísticos</t>
  </si>
  <si>
    <t>Vincular 600.00 Artistas y gestores culturales para generar conexiones de valor en mercados y equipamientos artísticos de la oferta artística de Bogotá con el fin de aportar a su sostenibilidad e internacionalización.</t>
  </si>
  <si>
    <t>Implementar 1.00 estrategia para la creación de una  plataforma creativa en los Festivales al Parque como un espacio de encuentro y conexiones entre los agentes de la cadena de valor del ecosistema artístico de Bogotá</t>
  </si>
  <si>
    <t>Apoyar 750.00 Artistas, agentes y gestores culturales con estímulos para la creación de una oferta artística diversa y permanente en Bogotá las 24 horas.</t>
  </si>
  <si>
    <t>Formar 450.00 Artistas, agentes, productores y técnicos en dos programas de cualificación de oficios para la escena: escenotecnias y la práctica circense</t>
  </si>
  <si>
    <t>Implementar 7.00 laboratorios artísticos de innovación social en los equipamientos y espacios priorizados por el Idartes.</t>
  </si>
  <si>
    <t>Crear 1.00 archivo musical y sonoro de Bogotá</t>
  </si>
  <si>
    <t>Gestionar 72.00 acciones de formación, creación, circulación e investigación que articulen arte, ciencia y tecnología, dirigidos a la ciudadanía en general.</t>
  </si>
  <si>
    <t>Desarrollar 1.00 estrategia orientada a promover la salud y bienestar en entornos cotidianos desde las prácticas artísticas.</t>
  </si>
  <si>
    <t>Implementar 33.00 laboratorios artísticos de cocreación en Bogotá.</t>
  </si>
  <si>
    <t>Alcanzar el 100.00 porciento de la implementación de  la estrategia de comunicaciones de la Entidad.</t>
  </si>
  <si>
    <t>Implementar el 100.00 porciento de los componentes de la gestión de tecnologías de la información.</t>
  </si>
  <si>
    <t>Mantener el 100.00 porciento de la provisión de servicios y aseguramiento de las sedes y escenarios a cargo del Idartes</t>
  </si>
  <si>
    <t>Desarrollar el 100.00 porciento de las acciones de mejora en la gestión y planeación institucional .</t>
  </si>
  <si>
    <t>Realizar el 100.00 porciento de seguimiento y verificación a las actividades establecidas en los componentes estratégicos a cargo de talento humano</t>
  </si>
  <si>
    <t>Adecuar, modernizar y dotar el 100.00 porciento de los equipamientos culturales a cargo del Idartes.</t>
  </si>
  <si>
    <t>Mantener y sostener el 100.00 porciento de los equipamientos culturales a cargo del Idartes.</t>
  </si>
  <si>
    <t>Total general</t>
  </si>
  <si>
    <t>7962-Consolidación de procesos desde las artes que aporten al desarrollo integral de la primera infancia en Bogotá D.C.</t>
  </si>
  <si>
    <t>7979-Consolidación de procesos creativos, innovadores, incluyentes, participativos y de transformación social a través del fomento a las prácticas artísticas en Bogotá D.C.</t>
  </si>
  <si>
    <t>7997-Generación de contenidos digitales de experiencias y formación artística para la apropiación en Bogotá D.C.</t>
  </si>
  <si>
    <t>8002-Consolidación de la Red de Escenarios Culturales en Bogotá D.C.</t>
  </si>
  <si>
    <t>8006-Fortalecimiento de la infraestructura tecnológica, comunicativa y la gestión institucional para la cualificacion de capacidades y mejoramiento de los servicios dirigidos a la ciudadanía en Bogotá D.C.</t>
  </si>
  <si>
    <t>8024-Fortalecimiento y posicionamiento del sector artístico mediante  la  promoción del conocimiento y la internacionalización cultural en Bogotá D.C.</t>
  </si>
  <si>
    <t>8028-Implementación de procesos de formación artística con las comunidades en Bogotá D.C.</t>
  </si>
  <si>
    <t>8050-Implementación de prácticas artísticas y creativas para la promoción del bienestar y la innovación social en Bogotá D.C.</t>
  </si>
  <si>
    <t>8058-Adecuación , mantenimiento y modernización de los equipamientos culturales a cargo del Idartes en Bogotá D.C.</t>
  </si>
  <si>
    <t>8068-Implementación del ecosistema sostenible para las artes en Bogotá D.C.</t>
  </si>
  <si>
    <t>8077-Fortalecimiento de las prácticas artísticas en el espacio público, para promover la convivencia, apropiación ciudadana y la generación de confianza en Bogotá D.C.</t>
  </si>
  <si>
    <t>% EJECUCIÓN FISICA</t>
  </si>
  <si>
    <t>POGRAMADO</t>
  </si>
  <si>
    <t>EJECUTADO</t>
  </si>
  <si>
    <t>APROPIADO</t>
  </si>
  <si>
    <t>GIRADO</t>
  </si>
  <si>
    <t>META PROYECTO</t>
  </si>
  <si>
    <t>PROYECTO</t>
  </si>
  <si>
    <t>% EJECUCIÓN PRESUPUESTAL</t>
  </si>
  <si>
    <t>OBJETIVO</t>
  </si>
  <si>
    <t>PROGRAMA</t>
  </si>
  <si>
    <t>(3.16) PROGRAMA 3.16 - Atención integral a al primera infancia y educación como eje del potencial humano</t>
  </si>
  <si>
    <t>(3) Objetivo 3 - Bogotá confía en su potencial</t>
  </si>
  <si>
    <t>(2.14) PROGRAMA 2.14 - Bogotá deportiva, recreativa, artística, patrimonial e intercultural</t>
  </si>
  <si>
    <t>(2) Objetivo 2 - Bogotá confía en su bien-estar</t>
  </si>
  <si>
    <t>(5.33) PROGRAMA 5.33 - Fortalecimiento institucional para un gobierno confiable</t>
  </si>
  <si>
    <t>(5) Objetivo 5 - Bogotá confía en su gobierno</t>
  </si>
  <si>
    <t>(3.22) PROGRAMA 3.22 - Bogotá, una ciudad de puertas abiertas al mundo</t>
  </si>
  <si>
    <t>(4.24) PROGRAMA 4.24 - Revitalización y renovación urbana y rural con inclusión</t>
  </si>
  <si>
    <t>(4) Objetivo 4 - Bogotá ordena su territorio y avanza en su acción climática</t>
  </si>
  <si>
    <t>(3.20) PROGRAMA 3.20 - Promoción del emprendimiento formal, equitativo e incluyente</t>
  </si>
  <si>
    <t>(1.05) PROGRAMA 1.05 - Espacio público seguro e inclusivo</t>
  </si>
  <si>
    <t>(1) Objetivo 1 - Bogotá avanza en su seguridad</t>
  </si>
  <si>
    <t>Desarrollar 5.500 intervenciones y actividades artísticas y culturales que promuevan la interrelación de la ciudadanía con el espacio público </t>
  </si>
  <si>
    <t>META PLAN</t>
  </si>
  <si>
    <t>PROGRAMADO</t>
  </si>
  <si>
    <t>% EJECUCIÓN</t>
  </si>
  <si>
    <t>Entregar 9.702 estímulos, reconocimientos, apoyos, incentivos y alianzas estratégicas en el marco de los distintos programas de fomento, ofertados a las 20 localidades, que puedan incluir enfoque poblacional y territorial, que beneficien a agentes, organizaciones y comunidades</t>
  </si>
  <si>
    <t>Promover 40 laboratorios barriales de innovación social y espacios de transformación cultural a través de acuerdos que reconozcan la memoria, la cultura, la recreación y el deporte en los barrios. Estos acuerdos promoverán la valoración social de estas prácticas, la cualificación de la participación incidente y el sentido de identidad de ciudad.</t>
  </si>
  <si>
    <t>Desarrollar 1 estrategia en arte, ccultura, recreación, deporte, actividad física y prácticas de movimiento orientadas a promover la salud y bienestar como estrategia innovadora de promoción, prevención y atención terapéutica en salud, asegurando impactos medibles a nivel fisiológico, psicológico, social y conductual, priorizando los parques como entorno cotidiano principal</t>
  </si>
  <si>
    <t>Generar 100 contenidos y creaciones artísticas a través del uso de herramientas digitales y contenidos multiplataforma para la apropiación y uso de la cultura digital, el ejercicio de los derechos, el desarrollo humano y la promoción de la industria creativa y cultural</t>
  </si>
  <si>
    <t>Adecuar y/o sostener 40 equipamientos culturales, recreativos y/o deportivos, algunos de ellos en barrios de borde, propiciando espacios de encuentro para las comunidades.</t>
  </si>
  <si>
    <t>Vincular a 1.800 agentes, colectivos, emprendimientos y organizaciones de las industrias culturales y creativas, así como a las personas artesanas y actores de las economías populares y alternativas de los sectores culturales, en los eslabones de la cadena de valor promoviendo la sostenibilidad del ecosistema creativo en Bogotá.</t>
  </si>
  <si>
    <t>Beneficiar a 59.681 niños, niñas, adolescentes y jóvenes en educación inicial básica y media, a través de procesos de formación digital, cultural, artística, patrimonial, deportiva y cultura ciudadana.</t>
  </si>
  <si>
    <t>Beneficiar 147.827 personas a partir de la primera infancia y a lo largo de la vida en procesos de formación y exploración cultural artística patrimonial recreativa y deportiva en particular en espacios cercanos, parques de proximidad, estructurantes y entornos comunitarios</t>
  </si>
  <si>
    <t>Desarrollar 4.475 actividades para la promoción, fortalecimiento y desarrollo de las prácticas artísticas, culturales y patrimoniales como un medio para el ejercicio de los derechos culturales y el desarrollo humano con alcance zonal, distrital y regional.</t>
  </si>
  <si>
    <t>Propiciar 28 espacios de carácter internacional que promuevan la cooperación y la internacionalización del sector cultura, recreación y deporte; tales como eventos e hitos de ciudad, redes de ciudades, promoción de la bicicleta, entre otros que proyecten a Bogotá en el hemisferio como una capital global atractiva y sostenible</t>
  </si>
  <si>
    <t>Fortalecer la gestión institucional de 1 entidad del Sector Cultura, Rcreación y Deporte con mejor infraestructura, recursos físicos, tecnológicos y un talento humano más cualificado y consciente de su papel como srvidores públicos, que favorezca un modelo de relacionamiento intregral de la ciudadanía</t>
  </si>
  <si>
    <t>METAS FISICAS</t>
  </si>
  <si>
    <t>PRESUPUESTO</t>
  </si>
  <si>
    <t>% EJECUCIÓN GIROS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</si>
</sst>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202124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left" vertical="center" wrapText="1"/>
    </xf>
    <xf numFmtId="43" fontId="4" fillId="0" borderId="1" xfId="1" applyNumberFormat="1" applyFont="1" applyBorder="1" applyAlignment="1">
      <alignment horizontal="center" vertical="center"/>
    </xf>
    <xf numFmtId="10" fontId="4" fillId="0" borderId="1" xfId="3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43" fontId="4" fillId="0" borderId="1" xfId="1" applyFont="1" applyBorder="1" applyAlignment="1">
      <alignment vertical="center"/>
    </xf>
    <xf numFmtId="164" fontId="4" fillId="0" borderId="1" xfId="3" applyNumberFormat="1" applyFont="1" applyBorder="1" applyAlignment="1">
      <alignment vertical="center"/>
    </xf>
    <xf numFmtId="44" fontId="4" fillId="0" borderId="1" xfId="2" applyFont="1" applyBorder="1" applyAlignment="1">
      <alignment vertical="center"/>
    </xf>
    <xf numFmtId="0" fontId="4" fillId="0" borderId="0" xfId="0" applyFont="1" applyAlignment="1">
      <alignment vertical="center"/>
    </xf>
    <xf numFmtId="44" fontId="3" fillId="0" borderId="1" xfId="2" applyFont="1" applyBorder="1" applyAlignment="1">
      <alignment vertical="center"/>
    </xf>
    <xf numFmtId="164" fontId="3" fillId="0" borderId="1" xfId="3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43" fontId="4" fillId="0" borderId="0" xfId="1" applyFont="1" applyAlignment="1">
      <alignment vertical="center"/>
    </xf>
    <xf numFmtId="44" fontId="4" fillId="0" borderId="0" xfId="2" applyFont="1" applyAlignment="1">
      <alignment vertical="center"/>
    </xf>
    <xf numFmtId="43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3" fillId="3" borderId="1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4" fillId="0" borderId="0" xfId="0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 readingOrder="1"/>
    </xf>
    <xf numFmtId="43" fontId="4" fillId="0" borderId="1" xfId="1" applyNumberFormat="1" applyFont="1" applyBorder="1" applyAlignment="1">
      <alignment horizontal="center" vertical="center"/>
    </xf>
    <xf numFmtId="164" fontId="4" fillId="0" borderId="1" xfId="3" applyNumberFormat="1" applyFont="1" applyBorder="1" applyAlignment="1">
      <alignment horizontal="center" vertical="center"/>
    </xf>
    <xf numFmtId="43" fontId="4" fillId="0" borderId="1" xfId="1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3" fontId="3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4" fontId="3" fillId="3" borderId="1" xfId="2" applyFont="1" applyFill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abSelected="1" zoomScale="80" zoomScaleNormal="80" workbookViewId="0">
      <selection activeCell="D8" sqref="D8"/>
    </sheetView>
  </sheetViews>
  <sheetFormatPr baseColWidth="10" defaultRowHeight="12" x14ac:dyDescent="0.25"/>
  <cols>
    <col min="1" max="1" width="22.28515625" style="6" customWidth="1"/>
    <col min="2" max="2" width="19" style="6" customWidth="1"/>
    <col min="3" max="3" width="23.28515625" style="6" customWidth="1"/>
    <col min="4" max="4" width="60.28515625" style="10" customWidth="1"/>
    <col min="5" max="5" width="17" style="14" customWidth="1"/>
    <col min="6" max="6" width="19.42578125" style="14" bestFit="1" customWidth="1"/>
    <col min="7" max="7" width="11.42578125" style="10" customWidth="1"/>
    <col min="8" max="8" width="25.140625" style="15" bestFit="1" customWidth="1"/>
    <col min="9" max="9" width="24.28515625" style="15" bestFit="1" customWidth="1"/>
    <col min="10" max="10" width="24.28515625" style="15" customWidth="1"/>
    <col min="11" max="11" width="25" style="15" bestFit="1" customWidth="1"/>
    <col min="12" max="12" width="16.5703125" style="10" customWidth="1"/>
    <col min="13" max="13" width="43.5703125" style="13" customWidth="1"/>
    <col min="14" max="14" width="16.5703125" style="5" bestFit="1" customWidth="1"/>
    <col min="15" max="15" width="13.42578125" style="5" bestFit="1" customWidth="1"/>
    <col min="16" max="16" width="15.140625" style="5" bestFit="1" customWidth="1"/>
    <col min="17" max="17" width="11.42578125" style="10"/>
    <col min="18" max="18" width="20.7109375" style="10" bestFit="1" customWidth="1"/>
    <col min="19" max="19" width="19.28515625" style="10" bestFit="1" customWidth="1"/>
    <col min="20" max="20" width="11.42578125" style="10"/>
    <col min="21" max="21" width="20.28515625" style="10" bestFit="1" customWidth="1"/>
    <col min="22" max="16384" width="11.42578125" style="10"/>
  </cols>
  <sheetData>
    <row r="1" spans="1:22" ht="15" customHeight="1" x14ac:dyDescent="0.25">
      <c r="A1" s="32" t="s">
        <v>69</v>
      </c>
      <c r="B1" s="32" t="s">
        <v>70</v>
      </c>
      <c r="C1" s="32" t="s">
        <v>67</v>
      </c>
      <c r="D1" s="32" t="s">
        <v>66</v>
      </c>
      <c r="E1" s="31" t="s">
        <v>98</v>
      </c>
      <c r="F1" s="31"/>
      <c r="G1" s="31"/>
      <c r="H1" s="34" t="s">
        <v>99</v>
      </c>
      <c r="I1" s="34"/>
      <c r="J1" s="34"/>
      <c r="K1" s="34"/>
      <c r="L1" s="34"/>
      <c r="M1" s="33" t="s">
        <v>84</v>
      </c>
      <c r="N1" s="33" t="s">
        <v>85</v>
      </c>
      <c r="O1" s="33" t="s">
        <v>63</v>
      </c>
      <c r="P1" s="33" t="s">
        <v>86</v>
      </c>
    </row>
    <row r="2" spans="1:22" s="6" customFormat="1" ht="24" x14ac:dyDescent="0.25">
      <c r="A2" s="32"/>
      <c r="B2" s="32"/>
      <c r="C2" s="32"/>
      <c r="D2" s="32"/>
      <c r="E2" s="16" t="s">
        <v>62</v>
      </c>
      <c r="F2" s="16" t="s">
        <v>63</v>
      </c>
      <c r="G2" s="17" t="s">
        <v>61</v>
      </c>
      <c r="H2" s="18" t="s">
        <v>64</v>
      </c>
      <c r="I2" s="18" t="s">
        <v>63</v>
      </c>
      <c r="J2" s="19" t="s">
        <v>68</v>
      </c>
      <c r="K2" s="18" t="s">
        <v>65</v>
      </c>
      <c r="L2" s="19" t="s">
        <v>100</v>
      </c>
      <c r="M2" s="33"/>
      <c r="N2" s="33"/>
      <c r="O2" s="33"/>
      <c r="P2" s="33"/>
    </row>
    <row r="3" spans="1:22" ht="24" x14ac:dyDescent="0.25">
      <c r="A3" s="28" t="s">
        <v>82</v>
      </c>
      <c r="B3" s="28" t="s">
        <v>81</v>
      </c>
      <c r="C3" s="28" t="s">
        <v>60</v>
      </c>
      <c r="D3" s="2" t="s">
        <v>27</v>
      </c>
      <c r="E3" s="7">
        <v>44</v>
      </c>
      <c r="F3" s="7">
        <v>44</v>
      </c>
      <c r="G3" s="8">
        <f t="shared" ref="G3:G34" si="0">IFERROR(F3/E3,0)</f>
        <v>1</v>
      </c>
      <c r="H3" s="9">
        <v>100000000</v>
      </c>
      <c r="I3" s="9">
        <v>30000000</v>
      </c>
      <c r="J3" s="8">
        <f>IFERROR(I3/H3,0)</f>
        <v>0.3</v>
      </c>
      <c r="K3" s="9">
        <v>30000000</v>
      </c>
      <c r="L3" s="8">
        <f>IFERROR(K3/H3,0)</f>
        <v>0.3</v>
      </c>
      <c r="M3" s="24" t="s">
        <v>83</v>
      </c>
      <c r="N3" s="25">
        <v>963</v>
      </c>
      <c r="O3" s="25">
        <v>922</v>
      </c>
      <c r="P3" s="26">
        <f>O3/N3</f>
        <v>0.95742471443406019</v>
      </c>
      <c r="R3" s="20"/>
      <c r="S3" s="20"/>
      <c r="T3" s="20"/>
      <c r="U3" s="20"/>
      <c r="V3" s="21"/>
    </row>
    <row r="4" spans="1:22" ht="48" x14ac:dyDescent="0.25">
      <c r="A4" s="29"/>
      <c r="B4" s="29"/>
      <c r="C4" s="29"/>
      <c r="D4" s="2" t="s">
        <v>30</v>
      </c>
      <c r="E4" s="7">
        <v>82</v>
      </c>
      <c r="F4" s="7">
        <v>82</v>
      </c>
      <c r="G4" s="8">
        <f t="shared" si="0"/>
        <v>1</v>
      </c>
      <c r="H4" s="9">
        <v>12253048629</v>
      </c>
      <c r="I4" s="9">
        <v>7885347110</v>
      </c>
      <c r="J4" s="8">
        <f t="shared" ref="J4:J52" si="1">IFERROR(I4/H4,0)</f>
        <v>0.64354164818519466</v>
      </c>
      <c r="K4" s="9">
        <v>5833511839</v>
      </c>
      <c r="L4" s="8">
        <f t="shared" ref="L4:L51" si="2">IFERROR(K4/H4,0)</f>
        <v>0.47608656552570022</v>
      </c>
      <c r="M4" s="24"/>
      <c r="N4" s="25"/>
      <c r="O4" s="25"/>
      <c r="P4" s="26"/>
    </row>
    <row r="5" spans="1:22" ht="48" x14ac:dyDescent="0.25">
      <c r="A5" s="29"/>
      <c r="B5" s="29"/>
      <c r="C5" s="29"/>
      <c r="D5" s="2" t="s">
        <v>32</v>
      </c>
      <c r="E5" s="7">
        <v>60</v>
      </c>
      <c r="F5" s="7">
        <v>60</v>
      </c>
      <c r="G5" s="8">
        <f t="shared" si="0"/>
        <v>1</v>
      </c>
      <c r="H5" s="9">
        <v>1170835474</v>
      </c>
      <c r="I5" s="9">
        <v>1088422518</v>
      </c>
      <c r="J5" s="8">
        <f t="shared" si="1"/>
        <v>0.92961183887053978</v>
      </c>
      <c r="K5" s="9">
        <v>866479837</v>
      </c>
      <c r="L5" s="8">
        <f t="shared" si="2"/>
        <v>0.74005260025116049</v>
      </c>
      <c r="M5" s="24"/>
      <c r="N5" s="25"/>
      <c r="O5" s="25"/>
      <c r="P5" s="26"/>
    </row>
    <row r="6" spans="1:22" x14ac:dyDescent="0.25">
      <c r="A6" s="29"/>
      <c r="B6" s="29"/>
      <c r="C6" s="29"/>
      <c r="D6" s="2" t="s">
        <v>31</v>
      </c>
      <c r="E6" s="7">
        <v>700</v>
      </c>
      <c r="F6" s="7">
        <v>600</v>
      </c>
      <c r="G6" s="8">
        <f t="shared" si="0"/>
        <v>0.8571428571428571</v>
      </c>
      <c r="H6" s="9">
        <v>380446000</v>
      </c>
      <c r="I6" s="9">
        <v>195049700</v>
      </c>
      <c r="J6" s="8">
        <f t="shared" si="1"/>
        <v>0.51268695163045475</v>
      </c>
      <c r="K6" s="9">
        <v>145049700</v>
      </c>
      <c r="L6" s="8">
        <f t="shared" si="2"/>
        <v>0.3812622553529279</v>
      </c>
      <c r="M6" s="24"/>
      <c r="N6" s="25"/>
      <c r="O6" s="25"/>
      <c r="P6" s="26"/>
    </row>
    <row r="7" spans="1:22" ht="24" x14ac:dyDescent="0.25">
      <c r="A7" s="29"/>
      <c r="B7" s="29"/>
      <c r="C7" s="29"/>
      <c r="D7" s="2" t="s">
        <v>29</v>
      </c>
      <c r="E7" s="7">
        <v>67</v>
      </c>
      <c r="F7" s="7">
        <v>67</v>
      </c>
      <c r="G7" s="8">
        <f t="shared" si="0"/>
        <v>1</v>
      </c>
      <c r="H7" s="9">
        <v>875000000</v>
      </c>
      <c r="I7" s="9">
        <v>671333333</v>
      </c>
      <c r="J7" s="8">
        <f t="shared" si="1"/>
        <v>0.76723809485714289</v>
      </c>
      <c r="K7" s="9">
        <v>286144210</v>
      </c>
      <c r="L7" s="8">
        <f t="shared" si="2"/>
        <v>0.32702195428571429</v>
      </c>
      <c r="M7" s="24"/>
      <c r="N7" s="25"/>
      <c r="O7" s="25"/>
      <c r="P7" s="26"/>
    </row>
    <row r="8" spans="1:22" ht="24" x14ac:dyDescent="0.25">
      <c r="A8" s="30"/>
      <c r="B8" s="30"/>
      <c r="C8" s="30"/>
      <c r="D8" s="2" t="s">
        <v>28</v>
      </c>
      <c r="E8" s="7">
        <v>110</v>
      </c>
      <c r="F8" s="7">
        <v>110</v>
      </c>
      <c r="G8" s="8">
        <f t="shared" si="0"/>
        <v>1</v>
      </c>
      <c r="H8" s="9">
        <v>12558727763</v>
      </c>
      <c r="I8" s="9">
        <v>12310988110</v>
      </c>
      <c r="J8" s="8">
        <f t="shared" si="1"/>
        <v>0.98027350718359541</v>
      </c>
      <c r="K8" s="9">
        <v>7728254016</v>
      </c>
      <c r="L8" s="8">
        <f t="shared" si="2"/>
        <v>0.61536918084717618</v>
      </c>
      <c r="M8" s="24"/>
      <c r="N8" s="25"/>
      <c r="O8" s="25"/>
      <c r="P8" s="26"/>
    </row>
    <row r="9" spans="1:22" ht="48" x14ac:dyDescent="0.25">
      <c r="A9" s="28" t="s">
        <v>74</v>
      </c>
      <c r="B9" s="28" t="s">
        <v>73</v>
      </c>
      <c r="C9" s="28" t="s">
        <v>51</v>
      </c>
      <c r="D9" s="2" t="s">
        <v>14</v>
      </c>
      <c r="E9" s="7">
        <v>0</v>
      </c>
      <c r="F9" s="7">
        <v>0</v>
      </c>
      <c r="G9" s="8">
        <f t="shared" si="0"/>
        <v>0</v>
      </c>
      <c r="H9" s="9">
        <v>0</v>
      </c>
      <c r="I9" s="9">
        <v>0</v>
      </c>
      <c r="J9" s="8">
        <f t="shared" si="1"/>
        <v>0</v>
      </c>
      <c r="K9" s="9">
        <v>0</v>
      </c>
      <c r="L9" s="8">
        <f t="shared" si="2"/>
        <v>0</v>
      </c>
      <c r="M9" s="24" t="s">
        <v>87</v>
      </c>
      <c r="N9" s="27">
        <v>1074</v>
      </c>
      <c r="O9" s="25">
        <v>996</v>
      </c>
      <c r="P9" s="26">
        <f>O9/N9</f>
        <v>0.92737430167597767</v>
      </c>
    </row>
    <row r="10" spans="1:22" ht="36" x14ac:dyDescent="0.25">
      <c r="A10" s="29"/>
      <c r="B10" s="29"/>
      <c r="C10" s="29"/>
      <c r="D10" s="2" t="s">
        <v>18</v>
      </c>
      <c r="E10" s="7">
        <v>1</v>
      </c>
      <c r="F10" s="7">
        <v>0.89</v>
      </c>
      <c r="G10" s="8">
        <f t="shared" si="0"/>
        <v>0.89</v>
      </c>
      <c r="H10" s="9">
        <v>2097609293</v>
      </c>
      <c r="I10" s="9">
        <v>334801295</v>
      </c>
      <c r="J10" s="8">
        <f t="shared" si="1"/>
        <v>0.15961089422957661</v>
      </c>
      <c r="K10" s="9">
        <v>122050000</v>
      </c>
      <c r="L10" s="8">
        <f t="shared" si="2"/>
        <v>5.8185287606846998E-2</v>
      </c>
      <c r="M10" s="24"/>
      <c r="N10" s="27"/>
      <c r="O10" s="25"/>
      <c r="P10" s="26"/>
    </row>
    <row r="11" spans="1:22" ht="48" x14ac:dyDescent="0.25">
      <c r="A11" s="29"/>
      <c r="B11" s="29"/>
      <c r="C11" s="29"/>
      <c r="D11" s="2" t="s">
        <v>16</v>
      </c>
      <c r="E11" s="7">
        <v>268</v>
      </c>
      <c r="F11" s="7">
        <v>246</v>
      </c>
      <c r="G11" s="8">
        <f t="shared" si="0"/>
        <v>0.91791044776119401</v>
      </c>
      <c r="H11" s="9">
        <v>580337808</v>
      </c>
      <c r="I11" s="9">
        <v>539500808</v>
      </c>
      <c r="J11" s="8">
        <f t="shared" si="1"/>
        <v>0.92963236336309829</v>
      </c>
      <c r="K11" s="9">
        <v>483105408</v>
      </c>
      <c r="L11" s="8">
        <f t="shared" si="2"/>
        <v>0.83245551356529923</v>
      </c>
      <c r="M11" s="24"/>
      <c r="N11" s="27"/>
      <c r="O11" s="25"/>
      <c r="P11" s="26"/>
    </row>
    <row r="12" spans="1:22" ht="36" x14ac:dyDescent="0.25">
      <c r="A12" s="29"/>
      <c r="B12" s="29"/>
      <c r="C12" s="29"/>
      <c r="D12" s="2" t="s">
        <v>15</v>
      </c>
      <c r="E12" s="7">
        <v>464</v>
      </c>
      <c r="F12" s="7">
        <v>424</v>
      </c>
      <c r="G12" s="8">
        <f t="shared" si="0"/>
        <v>0.91379310344827591</v>
      </c>
      <c r="H12" s="9">
        <v>7088282693</v>
      </c>
      <c r="I12" s="9">
        <v>4610598912</v>
      </c>
      <c r="J12" s="8">
        <f t="shared" si="1"/>
        <v>0.65045358822288157</v>
      </c>
      <c r="K12" s="9">
        <v>3597963766</v>
      </c>
      <c r="L12" s="8">
        <f t="shared" si="2"/>
        <v>0.50759315363552759</v>
      </c>
      <c r="M12" s="24"/>
      <c r="N12" s="27"/>
      <c r="O12" s="25"/>
      <c r="P12" s="26"/>
    </row>
    <row r="13" spans="1:22" ht="48" x14ac:dyDescent="0.25">
      <c r="A13" s="29"/>
      <c r="B13" s="29"/>
      <c r="C13" s="29"/>
      <c r="D13" s="2" t="s">
        <v>17</v>
      </c>
      <c r="E13" s="7">
        <v>341</v>
      </c>
      <c r="F13" s="7">
        <v>325</v>
      </c>
      <c r="G13" s="8">
        <f t="shared" si="0"/>
        <v>0.95307917888563054</v>
      </c>
      <c r="H13" s="9">
        <v>151414853</v>
      </c>
      <c r="I13" s="9">
        <v>45052853</v>
      </c>
      <c r="J13" s="8">
        <f t="shared" si="1"/>
        <v>0.29754579625025296</v>
      </c>
      <c r="K13" s="9">
        <v>22576001</v>
      </c>
      <c r="L13" s="8">
        <f t="shared" si="2"/>
        <v>0.14910030655975343</v>
      </c>
      <c r="M13" s="24"/>
      <c r="N13" s="27"/>
      <c r="O13" s="25"/>
      <c r="P13" s="26"/>
    </row>
    <row r="14" spans="1:22" ht="48" x14ac:dyDescent="0.25">
      <c r="A14" s="29"/>
      <c r="B14" s="29"/>
      <c r="C14" s="30"/>
      <c r="D14" s="2" t="s">
        <v>19</v>
      </c>
      <c r="E14" s="7">
        <v>1</v>
      </c>
      <c r="F14" s="7">
        <v>1</v>
      </c>
      <c r="G14" s="8">
        <f t="shared" si="0"/>
        <v>1</v>
      </c>
      <c r="H14" s="9">
        <v>145695440</v>
      </c>
      <c r="I14" s="9">
        <v>145695431</v>
      </c>
      <c r="J14" s="8">
        <f t="shared" si="1"/>
        <v>0.99999993822730482</v>
      </c>
      <c r="K14" s="9">
        <v>131125888</v>
      </c>
      <c r="L14" s="8">
        <f t="shared" si="2"/>
        <v>0.89999994509093761</v>
      </c>
      <c r="M14" s="24"/>
      <c r="N14" s="27"/>
      <c r="O14" s="25"/>
      <c r="P14" s="26"/>
    </row>
    <row r="15" spans="1:22" x14ac:dyDescent="0.25">
      <c r="A15" s="29"/>
      <c r="B15" s="29"/>
      <c r="C15" s="28" t="s">
        <v>53</v>
      </c>
      <c r="D15" s="2" t="s">
        <v>11</v>
      </c>
      <c r="E15" s="7">
        <v>1</v>
      </c>
      <c r="F15" s="7">
        <v>0.45</v>
      </c>
      <c r="G15" s="8">
        <f t="shared" si="0"/>
        <v>0.45</v>
      </c>
      <c r="H15" s="9">
        <v>1700012305</v>
      </c>
      <c r="I15" s="9">
        <v>925088125</v>
      </c>
      <c r="J15" s="8">
        <f t="shared" si="1"/>
        <v>0.54416554649585314</v>
      </c>
      <c r="K15" s="9">
        <v>445523703</v>
      </c>
      <c r="L15" s="8">
        <f t="shared" si="2"/>
        <v>0.26207086953997077</v>
      </c>
      <c r="M15" s="24" t="s">
        <v>95</v>
      </c>
      <c r="N15" s="25">
        <f>E17</f>
        <v>750</v>
      </c>
      <c r="O15" s="25">
        <f>F17</f>
        <v>645</v>
      </c>
      <c r="P15" s="26">
        <f>O15/N15</f>
        <v>0.86</v>
      </c>
    </row>
    <row r="16" spans="1:22" ht="24" x14ac:dyDescent="0.25">
      <c r="A16" s="29"/>
      <c r="B16" s="29"/>
      <c r="C16" s="29"/>
      <c r="D16" s="2" t="s">
        <v>13</v>
      </c>
      <c r="E16" s="7">
        <v>1</v>
      </c>
      <c r="F16" s="7">
        <v>0.75</v>
      </c>
      <c r="G16" s="8">
        <f t="shared" si="0"/>
        <v>0.75</v>
      </c>
      <c r="H16" s="9">
        <v>4190012894</v>
      </c>
      <c r="I16" s="9">
        <v>2064389357</v>
      </c>
      <c r="J16" s="8">
        <f t="shared" si="1"/>
        <v>0.49269284110226891</v>
      </c>
      <c r="K16" s="9">
        <v>2953770</v>
      </c>
      <c r="L16" s="8">
        <f t="shared" si="2"/>
        <v>7.049548711961553E-4</v>
      </c>
      <c r="M16" s="24"/>
      <c r="N16" s="25"/>
      <c r="O16" s="25"/>
      <c r="P16" s="26"/>
    </row>
    <row r="17" spans="1:16" ht="24" x14ac:dyDescent="0.25">
      <c r="A17" s="29"/>
      <c r="B17" s="29"/>
      <c r="C17" s="30"/>
      <c r="D17" s="2" t="s">
        <v>12</v>
      </c>
      <c r="E17" s="7">
        <v>750</v>
      </c>
      <c r="F17" s="7">
        <v>645</v>
      </c>
      <c r="G17" s="8">
        <f t="shared" si="0"/>
        <v>0.86</v>
      </c>
      <c r="H17" s="9">
        <v>17456068379</v>
      </c>
      <c r="I17" s="9">
        <v>5322886456</v>
      </c>
      <c r="J17" s="8">
        <f t="shared" si="1"/>
        <v>0.30493043109315149</v>
      </c>
      <c r="K17" s="9">
        <v>4108154273</v>
      </c>
      <c r="L17" s="8">
        <f t="shared" si="2"/>
        <v>0.23534247138617947</v>
      </c>
      <c r="M17" s="24"/>
      <c r="N17" s="25"/>
      <c r="O17" s="25"/>
      <c r="P17" s="26"/>
    </row>
    <row r="18" spans="1:16" ht="48" x14ac:dyDescent="0.25">
      <c r="A18" s="29"/>
      <c r="B18" s="29"/>
      <c r="C18" s="28" t="s">
        <v>52</v>
      </c>
      <c r="D18" s="2" t="s">
        <v>26</v>
      </c>
      <c r="E18" s="7">
        <v>1</v>
      </c>
      <c r="F18" s="7">
        <v>0.9</v>
      </c>
      <c r="G18" s="8">
        <f t="shared" si="0"/>
        <v>0.9</v>
      </c>
      <c r="H18" s="9">
        <v>150000000</v>
      </c>
      <c r="I18" s="9">
        <v>146300000</v>
      </c>
      <c r="J18" s="8">
        <f t="shared" si="1"/>
        <v>0.97533333333333339</v>
      </c>
      <c r="K18" s="9">
        <v>76831820</v>
      </c>
      <c r="L18" s="8">
        <f t="shared" si="2"/>
        <v>0.51221213333333337</v>
      </c>
      <c r="M18" s="24" t="s">
        <v>90</v>
      </c>
      <c r="N18" s="25">
        <f>E18+E19++E20+E21+E22</f>
        <v>18.100000000000001</v>
      </c>
      <c r="O18" s="25">
        <f>F18+F19++F20+F21+F22</f>
        <v>7.4700000000000006</v>
      </c>
      <c r="P18" s="26">
        <f>O18/N18</f>
        <v>0.41270718232044201</v>
      </c>
    </row>
    <row r="19" spans="1:16" ht="36" x14ac:dyDescent="0.25">
      <c r="A19" s="29"/>
      <c r="B19" s="29"/>
      <c r="C19" s="29"/>
      <c r="D19" s="2" t="s">
        <v>25</v>
      </c>
      <c r="E19" s="7">
        <v>1</v>
      </c>
      <c r="F19" s="7">
        <v>0.9</v>
      </c>
      <c r="G19" s="8">
        <f t="shared" si="0"/>
        <v>0.9</v>
      </c>
      <c r="H19" s="9">
        <v>150850000</v>
      </c>
      <c r="I19" s="9">
        <v>141975333</v>
      </c>
      <c r="J19" s="8">
        <f t="shared" si="1"/>
        <v>0.94116892940006625</v>
      </c>
      <c r="K19" s="9">
        <v>73567639</v>
      </c>
      <c r="L19" s="8">
        <f t="shared" si="2"/>
        <v>0.48768736493205173</v>
      </c>
      <c r="M19" s="24"/>
      <c r="N19" s="25"/>
      <c r="O19" s="25"/>
      <c r="P19" s="26"/>
    </row>
    <row r="20" spans="1:16" ht="24" x14ac:dyDescent="0.25">
      <c r="A20" s="29"/>
      <c r="B20" s="29"/>
      <c r="C20" s="30"/>
      <c r="D20" s="2" t="s">
        <v>24</v>
      </c>
      <c r="E20" s="7">
        <v>4</v>
      </c>
      <c r="F20" s="7">
        <v>3.6</v>
      </c>
      <c r="G20" s="8">
        <f t="shared" si="0"/>
        <v>0.9</v>
      </c>
      <c r="H20" s="9">
        <v>99150000</v>
      </c>
      <c r="I20" s="9">
        <v>99150000</v>
      </c>
      <c r="J20" s="8">
        <f t="shared" si="1"/>
        <v>1</v>
      </c>
      <c r="K20" s="9">
        <v>55525000</v>
      </c>
      <c r="L20" s="8">
        <f t="shared" si="2"/>
        <v>0.56001008572869393</v>
      </c>
      <c r="M20" s="24"/>
      <c r="N20" s="25"/>
      <c r="O20" s="25"/>
      <c r="P20" s="26"/>
    </row>
    <row r="21" spans="1:16" x14ac:dyDescent="0.25">
      <c r="A21" s="29"/>
      <c r="B21" s="29"/>
      <c r="C21" s="28" t="s">
        <v>57</v>
      </c>
      <c r="D21" s="2" t="s">
        <v>38</v>
      </c>
      <c r="E21" s="7">
        <v>0.1</v>
      </c>
      <c r="F21" s="7">
        <v>7.0000000000000007E-2</v>
      </c>
      <c r="G21" s="8">
        <f t="shared" si="0"/>
        <v>0.70000000000000007</v>
      </c>
      <c r="H21" s="9">
        <v>60000000</v>
      </c>
      <c r="I21" s="9">
        <v>56800000</v>
      </c>
      <c r="J21" s="8">
        <f t="shared" si="1"/>
        <v>0.94666666666666666</v>
      </c>
      <c r="K21" s="9">
        <v>12000000</v>
      </c>
      <c r="L21" s="8">
        <f t="shared" si="2"/>
        <v>0.2</v>
      </c>
      <c r="M21" s="24"/>
      <c r="N21" s="25"/>
      <c r="O21" s="25"/>
      <c r="P21" s="26"/>
    </row>
    <row r="22" spans="1:16" ht="36" x14ac:dyDescent="0.25">
      <c r="A22" s="29"/>
      <c r="B22" s="29"/>
      <c r="C22" s="29"/>
      <c r="D22" s="2" t="s">
        <v>39</v>
      </c>
      <c r="E22" s="7">
        <v>12</v>
      </c>
      <c r="F22" s="7">
        <v>2</v>
      </c>
      <c r="G22" s="8">
        <f t="shared" si="0"/>
        <v>0.16666666666666666</v>
      </c>
      <c r="H22" s="9">
        <v>366075000</v>
      </c>
      <c r="I22" s="9">
        <v>120804108</v>
      </c>
      <c r="J22" s="8">
        <f t="shared" si="1"/>
        <v>0.3299982462610121</v>
      </c>
      <c r="K22" s="9">
        <v>31620000</v>
      </c>
      <c r="L22" s="8">
        <f t="shared" si="2"/>
        <v>8.6375742675681211E-2</v>
      </c>
      <c r="M22" s="24"/>
      <c r="N22" s="25"/>
      <c r="O22" s="25"/>
      <c r="P22" s="26"/>
    </row>
    <row r="23" spans="1:16" ht="96" x14ac:dyDescent="0.25">
      <c r="A23" s="29"/>
      <c r="B23" s="29"/>
      <c r="C23" s="29"/>
      <c r="D23" s="2" t="s">
        <v>40</v>
      </c>
      <c r="E23" s="7">
        <v>1</v>
      </c>
      <c r="F23" s="7">
        <v>1</v>
      </c>
      <c r="G23" s="8">
        <f t="shared" si="0"/>
        <v>1</v>
      </c>
      <c r="H23" s="9">
        <v>280000000</v>
      </c>
      <c r="I23" s="9">
        <v>255500000</v>
      </c>
      <c r="J23" s="8">
        <f t="shared" si="1"/>
        <v>0.91249999999999998</v>
      </c>
      <c r="K23" s="9">
        <v>109904384</v>
      </c>
      <c r="L23" s="8">
        <f t="shared" si="2"/>
        <v>0.39251565714285713</v>
      </c>
      <c r="M23" s="1" t="s">
        <v>89</v>
      </c>
      <c r="N23" s="3">
        <v>0.1</v>
      </c>
      <c r="O23" s="3">
        <v>0.09</v>
      </c>
      <c r="P23" s="4">
        <f>O23/N23</f>
        <v>0.89999999999999991</v>
      </c>
    </row>
    <row r="24" spans="1:16" x14ac:dyDescent="0.25">
      <c r="A24" s="29"/>
      <c r="B24" s="29"/>
      <c r="C24" s="29"/>
      <c r="D24" s="2" t="s">
        <v>41</v>
      </c>
      <c r="E24" s="7">
        <v>1</v>
      </c>
      <c r="F24" s="7">
        <v>0.7</v>
      </c>
      <c r="G24" s="8">
        <f t="shared" si="0"/>
        <v>0.7</v>
      </c>
      <c r="H24" s="9">
        <v>337188308</v>
      </c>
      <c r="I24" s="9">
        <v>286570771</v>
      </c>
      <c r="J24" s="8">
        <f t="shared" si="1"/>
        <v>0.84988347520045093</v>
      </c>
      <c r="K24" s="9">
        <v>172410000</v>
      </c>
      <c r="L24" s="8">
        <f t="shared" si="2"/>
        <v>0.51131666166787726</v>
      </c>
      <c r="M24" s="24" t="s">
        <v>88</v>
      </c>
      <c r="N24" s="25">
        <f>E24+E25</f>
        <v>2</v>
      </c>
      <c r="O24" s="25">
        <f>F24+F25</f>
        <v>1.54</v>
      </c>
      <c r="P24" s="26">
        <f>O24/N24</f>
        <v>0.77</v>
      </c>
    </row>
    <row r="25" spans="1:16" ht="24" x14ac:dyDescent="0.25">
      <c r="A25" s="30"/>
      <c r="B25" s="30"/>
      <c r="C25" s="30"/>
      <c r="D25" s="2" t="s">
        <v>37</v>
      </c>
      <c r="E25" s="7">
        <v>1</v>
      </c>
      <c r="F25" s="7">
        <v>0.84</v>
      </c>
      <c r="G25" s="8">
        <f t="shared" si="0"/>
        <v>0.84</v>
      </c>
      <c r="H25" s="9">
        <v>560646003</v>
      </c>
      <c r="I25" s="9">
        <v>533979337</v>
      </c>
      <c r="J25" s="8">
        <f t="shared" si="1"/>
        <v>0.95243582250242143</v>
      </c>
      <c r="K25" s="9">
        <v>177508440</v>
      </c>
      <c r="L25" s="8">
        <f t="shared" si="2"/>
        <v>0.31661411844578868</v>
      </c>
      <c r="M25" s="24"/>
      <c r="N25" s="25"/>
      <c r="O25" s="25"/>
      <c r="P25" s="26"/>
    </row>
    <row r="26" spans="1:16" ht="48" x14ac:dyDescent="0.25">
      <c r="A26" s="28" t="s">
        <v>72</v>
      </c>
      <c r="B26" s="28" t="s">
        <v>71</v>
      </c>
      <c r="C26" s="28" t="s">
        <v>50</v>
      </c>
      <c r="D26" s="2" t="s">
        <v>1</v>
      </c>
      <c r="E26" s="7">
        <v>1060</v>
      </c>
      <c r="F26" s="7">
        <v>1061</v>
      </c>
      <c r="G26" s="8">
        <f t="shared" si="0"/>
        <v>1.0009433962264151</v>
      </c>
      <c r="H26" s="9">
        <v>15385500</v>
      </c>
      <c r="I26" s="9">
        <v>15385500</v>
      </c>
      <c r="J26" s="8">
        <f t="shared" si="1"/>
        <v>1</v>
      </c>
      <c r="K26" s="9">
        <v>0</v>
      </c>
      <c r="L26" s="8">
        <f t="shared" si="2"/>
        <v>0</v>
      </c>
      <c r="M26" s="24" t="s">
        <v>94</v>
      </c>
      <c r="N26" s="25">
        <f>E27+E31+E32</f>
        <v>24010</v>
      </c>
      <c r="O26" s="25">
        <f>F27+F31+F32</f>
        <v>23550</v>
      </c>
      <c r="P26" s="26">
        <f>O26/N26</f>
        <v>0.98084131611828407</v>
      </c>
    </row>
    <row r="27" spans="1:16" ht="24" x14ac:dyDescent="0.25">
      <c r="A27" s="29"/>
      <c r="B27" s="29"/>
      <c r="C27" s="29"/>
      <c r="D27" s="2" t="s">
        <v>3</v>
      </c>
      <c r="E27" s="7">
        <v>11810</v>
      </c>
      <c r="F27" s="7">
        <v>11811</v>
      </c>
      <c r="G27" s="8">
        <f t="shared" si="0"/>
        <v>1.0000846740050804</v>
      </c>
      <c r="H27" s="9">
        <v>1302223562</v>
      </c>
      <c r="I27" s="9">
        <v>1295454795</v>
      </c>
      <c r="J27" s="8">
        <f t="shared" si="1"/>
        <v>0.99480214673000977</v>
      </c>
      <c r="K27" s="9">
        <v>1000945861</v>
      </c>
      <c r="L27" s="8">
        <f t="shared" si="2"/>
        <v>0.76864364169752286</v>
      </c>
      <c r="M27" s="24"/>
      <c r="N27" s="25"/>
      <c r="O27" s="25"/>
      <c r="P27" s="26"/>
    </row>
    <row r="28" spans="1:16" ht="36" x14ac:dyDescent="0.25">
      <c r="A28" s="29"/>
      <c r="B28" s="29"/>
      <c r="C28" s="29"/>
      <c r="D28" s="2" t="s">
        <v>0</v>
      </c>
      <c r="E28" s="7">
        <v>20</v>
      </c>
      <c r="F28" s="7">
        <v>20</v>
      </c>
      <c r="G28" s="8">
        <f t="shared" si="0"/>
        <v>1</v>
      </c>
      <c r="H28" s="9">
        <v>33839344</v>
      </c>
      <c r="I28" s="9">
        <v>26423306</v>
      </c>
      <c r="J28" s="8">
        <f t="shared" si="1"/>
        <v>0.78084569251697078</v>
      </c>
      <c r="K28" s="9">
        <v>6365144</v>
      </c>
      <c r="L28" s="8">
        <f t="shared" si="2"/>
        <v>0.18809891822962052</v>
      </c>
      <c r="M28" s="24"/>
      <c r="N28" s="25"/>
      <c r="O28" s="25"/>
      <c r="P28" s="26"/>
    </row>
    <row r="29" spans="1:16" ht="48" x14ac:dyDescent="0.25">
      <c r="A29" s="29"/>
      <c r="B29" s="29"/>
      <c r="C29" s="30"/>
      <c r="D29" s="2" t="s">
        <v>2</v>
      </c>
      <c r="E29" s="7">
        <v>0.2</v>
      </c>
      <c r="F29" s="7">
        <v>0.17</v>
      </c>
      <c r="G29" s="8">
        <f t="shared" si="0"/>
        <v>0.85</v>
      </c>
      <c r="H29" s="9">
        <v>67501396</v>
      </c>
      <c r="I29" s="9">
        <v>58681000</v>
      </c>
      <c r="J29" s="8">
        <f t="shared" si="1"/>
        <v>0.86933016911235439</v>
      </c>
      <c r="K29" s="9">
        <v>31307600</v>
      </c>
      <c r="L29" s="8">
        <f t="shared" si="2"/>
        <v>0.46380670408653474</v>
      </c>
      <c r="M29" s="24"/>
      <c r="N29" s="25"/>
      <c r="O29" s="25"/>
      <c r="P29" s="26"/>
    </row>
    <row r="30" spans="1:16" ht="24" x14ac:dyDescent="0.25">
      <c r="A30" s="29"/>
      <c r="B30" s="29"/>
      <c r="C30" s="28" t="s">
        <v>56</v>
      </c>
      <c r="D30" s="2" t="s">
        <v>6</v>
      </c>
      <c r="E30" s="7">
        <v>20</v>
      </c>
      <c r="F30" s="7">
        <v>20</v>
      </c>
      <c r="G30" s="8">
        <f t="shared" si="0"/>
        <v>1</v>
      </c>
      <c r="H30" s="9">
        <v>4507161401</v>
      </c>
      <c r="I30" s="9">
        <v>4440283550</v>
      </c>
      <c r="J30" s="8">
        <f t="shared" si="1"/>
        <v>0.98516186906793224</v>
      </c>
      <c r="K30" s="9">
        <v>1205153830</v>
      </c>
      <c r="L30" s="8">
        <f t="shared" si="2"/>
        <v>0.26738643744433327</v>
      </c>
      <c r="M30" s="24"/>
      <c r="N30" s="25"/>
      <c r="O30" s="25"/>
      <c r="P30" s="26"/>
    </row>
    <row r="31" spans="1:16" ht="36" x14ac:dyDescent="0.25">
      <c r="A31" s="29"/>
      <c r="B31" s="29"/>
      <c r="C31" s="29"/>
      <c r="D31" s="2" t="s">
        <v>8</v>
      </c>
      <c r="E31" s="7">
        <v>6200</v>
      </c>
      <c r="F31" s="7">
        <v>5937</v>
      </c>
      <c r="G31" s="8">
        <f t="shared" si="0"/>
        <v>0.95758064516129038</v>
      </c>
      <c r="H31" s="9">
        <v>2031210235</v>
      </c>
      <c r="I31" s="9">
        <v>2023483661</v>
      </c>
      <c r="J31" s="8">
        <f t="shared" si="1"/>
        <v>0.99619607371661356</v>
      </c>
      <c r="K31" s="9">
        <v>1423225337</v>
      </c>
      <c r="L31" s="8">
        <f t="shared" si="2"/>
        <v>0.70067849820577532</v>
      </c>
      <c r="M31" s="24"/>
      <c r="N31" s="25"/>
      <c r="O31" s="25"/>
      <c r="P31" s="26"/>
    </row>
    <row r="32" spans="1:16" ht="36" x14ac:dyDescent="0.25">
      <c r="A32" s="29"/>
      <c r="B32" s="29"/>
      <c r="C32" s="29"/>
      <c r="D32" s="2" t="s">
        <v>9</v>
      </c>
      <c r="E32" s="7">
        <v>6000</v>
      </c>
      <c r="F32" s="7">
        <v>5802</v>
      </c>
      <c r="G32" s="8">
        <f t="shared" si="0"/>
        <v>0.96699999999999997</v>
      </c>
      <c r="H32" s="9">
        <v>1766941059</v>
      </c>
      <c r="I32" s="9">
        <v>1750748994</v>
      </c>
      <c r="J32" s="8">
        <f t="shared" si="1"/>
        <v>0.99083610349223317</v>
      </c>
      <c r="K32" s="9">
        <v>1276269552</v>
      </c>
      <c r="L32" s="8">
        <f t="shared" si="2"/>
        <v>0.72230454179513182</v>
      </c>
      <c r="M32" s="24"/>
      <c r="N32" s="25"/>
      <c r="O32" s="25"/>
      <c r="P32" s="26"/>
    </row>
    <row r="33" spans="1:16" ht="24" x14ac:dyDescent="0.25">
      <c r="A33" s="29"/>
      <c r="B33" s="29"/>
      <c r="C33" s="29"/>
      <c r="D33" s="2" t="s">
        <v>4</v>
      </c>
      <c r="E33" s="7">
        <v>4</v>
      </c>
      <c r="F33" s="7">
        <v>4</v>
      </c>
      <c r="G33" s="8">
        <f t="shared" si="0"/>
        <v>1</v>
      </c>
      <c r="H33" s="9">
        <v>186042000</v>
      </c>
      <c r="I33" s="9">
        <v>186042000</v>
      </c>
      <c r="J33" s="8">
        <f t="shared" si="1"/>
        <v>1</v>
      </c>
      <c r="K33" s="9">
        <v>119619800</v>
      </c>
      <c r="L33" s="8">
        <f t="shared" si="2"/>
        <v>0.64297201707141394</v>
      </c>
      <c r="M33" s="24"/>
      <c r="N33" s="25"/>
      <c r="O33" s="25"/>
      <c r="P33" s="26"/>
    </row>
    <row r="34" spans="1:16" ht="36" x14ac:dyDescent="0.25">
      <c r="A34" s="29"/>
      <c r="B34" s="29"/>
      <c r="C34" s="29"/>
      <c r="D34" s="2" t="s">
        <v>7</v>
      </c>
      <c r="E34" s="7">
        <v>100</v>
      </c>
      <c r="F34" s="7">
        <v>80.999999999999972</v>
      </c>
      <c r="G34" s="8">
        <f t="shared" si="0"/>
        <v>0.80999999999999972</v>
      </c>
      <c r="H34" s="9">
        <v>1958972670</v>
      </c>
      <c r="I34" s="9">
        <v>1819218397</v>
      </c>
      <c r="J34" s="8">
        <f t="shared" si="1"/>
        <v>0.92865940646328671</v>
      </c>
      <c r="K34" s="9">
        <v>174126002</v>
      </c>
      <c r="L34" s="8">
        <f t="shared" si="2"/>
        <v>8.8886386556888519E-2</v>
      </c>
      <c r="M34" s="24" t="s">
        <v>93</v>
      </c>
      <c r="N34" s="25">
        <f>E35</f>
        <v>16480</v>
      </c>
      <c r="O34" s="25">
        <f>F35</f>
        <v>16758</v>
      </c>
      <c r="P34" s="26">
        <f>O34/N34</f>
        <v>1.0168689320388349</v>
      </c>
    </row>
    <row r="35" spans="1:16" ht="36" x14ac:dyDescent="0.25">
      <c r="A35" s="29"/>
      <c r="B35" s="29"/>
      <c r="C35" s="29"/>
      <c r="D35" s="2" t="s">
        <v>10</v>
      </c>
      <c r="E35" s="7">
        <v>16480</v>
      </c>
      <c r="F35" s="7">
        <v>16758</v>
      </c>
      <c r="G35" s="8">
        <f t="shared" ref="G35:G51" si="3">IFERROR(F35/E35,0)</f>
        <v>1.0168689320388349</v>
      </c>
      <c r="H35" s="9">
        <v>3757107697</v>
      </c>
      <c r="I35" s="9">
        <v>3604417036</v>
      </c>
      <c r="J35" s="8">
        <f t="shared" si="1"/>
        <v>0.95935951979180112</v>
      </c>
      <c r="K35" s="9">
        <v>2569794767</v>
      </c>
      <c r="L35" s="8">
        <f t="shared" si="2"/>
        <v>0.68398219434911234</v>
      </c>
      <c r="M35" s="24"/>
      <c r="N35" s="25"/>
      <c r="O35" s="25"/>
      <c r="P35" s="26"/>
    </row>
    <row r="36" spans="1:16" ht="48" x14ac:dyDescent="0.25">
      <c r="A36" s="29"/>
      <c r="B36" s="30"/>
      <c r="C36" s="30"/>
      <c r="D36" s="2" t="s">
        <v>5</v>
      </c>
      <c r="E36" s="7">
        <v>0.75</v>
      </c>
      <c r="F36" s="7">
        <v>0.63</v>
      </c>
      <c r="G36" s="8">
        <f t="shared" si="3"/>
        <v>0.84</v>
      </c>
      <c r="H36" s="9">
        <v>341465500</v>
      </c>
      <c r="I36" s="9">
        <v>341465500</v>
      </c>
      <c r="J36" s="8">
        <f t="shared" si="1"/>
        <v>1</v>
      </c>
      <c r="K36" s="9">
        <v>195828000</v>
      </c>
      <c r="L36" s="8">
        <f t="shared" si="2"/>
        <v>0.57349278331193054</v>
      </c>
      <c r="M36" s="24"/>
      <c r="N36" s="25"/>
      <c r="O36" s="25"/>
      <c r="P36" s="26"/>
    </row>
    <row r="37" spans="1:16" ht="52.5" customHeight="1" x14ac:dyDescent="0.25">
      <c r="A37" s="29"/>
      <c r="B37" s="28" t="s">
        <v>80</v>
      </c>
      <c r="C37" s="28" t="s">
        <v>59</v>
      </c>
      <c r="D37" s="2" t="s">
        <v>35</v>
      </c>
      <c r="E37" s="7">
        <v>80</v>
      </c>
      <c r="F37" s="7">
        <v>75</v>
      </c>
      <c r="G37" s="8">
        <f t="shared" si="3"/>
        <v>0.9375</v>
      </c>
      <c r="H37" s="9">
        <v>523600000</v>
      </c>
      <c r="I37" s="9">
        <v>523600000</v>
      </c>
      <c r="J37" s="8">
        <f t="shared" si="1"/>
        <v>1</v>
      </c>
      <c r="K37" s="9">
        <v>238260000</v>
      </c>
      <c r="L37" s="8">
        <f t="shared" si="2"/>
        <v>0.45504201680672268</v>
      </c>
      <c r="M37" s="24" t="s">
        <v>92</v>
      </c>
      <c r="N37" s="25">
        <v>205</v>
      </c>
      <c r="O37" s="25">
        <v>200</v>
      </c>
      <c r="P37" s="26">
        <f>O37/N37</f>
        <v>0.97560975609756095</v>
      </c>
    </row>
    <row r="38" spans="1:16" ht="52.5" customHeight="1" x14ac:dyDescent="0.25">
      <c r="A38" s="29"/>
      <c r="B38" s="29"/>
      <c r="C38" s="29"/>
      <c r="D38" s="2" t="s">
        <v>36</v>
      </c>
      <c r="E38" s="7">
        <v>55</v>
      </c>
      <c r="F38" s="7">
        <v>45</v>
      </c>
      <c r="G38" s="8">
        <f t="shared" si="3"/>
        <v>0.81818181818181823</v>
      </c>
      <c r="H38" s="9">
        <v>78885000</v>
      </c>
      <c r="I38" s="9">
        <v>78885000</v>
      </c>
      <c r="J38" s="8">
        <f t="shared" si="1"/>
        <v>1</v>
      </c>
      <c r="K38" s="9">
        <v>45507900</v>
      </c>
      <c r="L38" s="8">
        <f t="shared" si="2"/>
        <v>0.57688914242251377</v>
      </c>
      <c r="M38" s="24"/>
      <c r="N38" s="25"/>
      <c r="O38" s="25"/>
      <c r="P38" s="26"/>
    </row>
    <row r="39" spans="1:16" ht="52.5" customHeight="1" x14ac:dyDescent="0.25">
      <c r="A39" s="29"/>
      <c r="B39" s="29"/>
      <c r="C39" s="29"/>
      <c r="D39" s="2" t="s">
        <v>34</v>
      </c>
      <c r="E39" s="7">
        <v>0.15</v>
      </c>
      <c r="F39" s="7">
        <v>0.08</v>
      </c>
      <c r="G39" s="8">
        <f t="shared" si="3"/>
        <v>0.53333333333333333</v>
      </c>
      <c r="H39" s="9">
        <v>104581645</v>
      </c>
      <c r="I39" s="9">
        <v>104581645</v>
      </c>
      <c r="J39" s="8">
        <f t="shared" si="1"/>
        <v>1</v>
      </c>
      <c r="K39" s="9">
        <v>5517297</v>
      </c>
      <c r="L39" s="8">
        <f t="shared" si="2"/>
        <v>5.2755882736401784E-2</v>
      </c>
      <c r="M39" s="24"/>
      <c r="N39" s="25"/>
      <c r="O39" s="25"/>
      <c r="P39" s="26"/>
    </row>
    <row r="40" spans="1:16" ht="52.5" customHeight="1" x14ac:dyDescent="0.25">
      <c r="A40" s="29"/>
      <c r="B40" s="30"/>
      <c r="C40" s="30"/>
      <c r="D40" s="2" t="s">
        <v>33</v>
      </c>
      <c r="E40" s="7">
        <v>178</v>
      </c>
      <c r="F40" s="7">
        <v>152</v>
      </c>
      <c r="G40" s="8">
        <f t="shared" si="3"/>
        <v>0.8539325842696629</v>
      </c>
      <c r="H40" s="9">
        <v>709864950</v>
      </c>
      <c r="I40" s="9">
        <v>709864950</v>
      </c>
      <c r="J40" s="8">
        <f t="shared" si="1"/>
        <v>1</v>
      </c>
      <c r="K40" s="9">
        <v>550665440</v>
      </c>
      <c r="L40" s="8">
        <f t="shared" si="2"/>
        <v>0.77573267985692207</v>
      </c>
      <c r="M40" s="24"/>
      <c r="N40" s="25"/>
      <c r="O40" s="25"/>
      <c r="P40" s="26"/>
    </row>
    <row r="41" spans="1:16" ht="51.75" customHeight="1" x14ac:dyDescent="0.25">
      <c r="A41" s="29"/>
      <c r="B41" s="28" t="s">
        <v>77</v>
      </c>
      <c r="C41" s="28" t="s">
        <v>55</v>
      </c>
      <c r="D41" s="2" t="s">
        <v>23</v>
      </c>
      <c r="E41" s="7">
        <v>1</v>
      </c>
      <c r="F41" s="7">
        <v>0.9</v>
      </c>
      <c r="G41" s="8">
        <f t="shared" si="3"/>
        <v>0.9</v>
      </c>
      <c r="H41" s="9">
        <v>52689000</v>
      </c>
      <c r="I41" s="9">
        <v>41460000</v>
      </c>
      <c r="J41" s="8">
        <f t="shared" si="1"/>
        <v>0.78688151227011327</v>
      </c>
      <c r="K41" s="9">
        <v>5160000</v>
      </c>
      <c r="L41" s="8">
        <f t="shared" si="2"/>
        <v>9.7933154927973581E-2</v>
      </c>
      <c r="M41" s="24" t="s">
        <v>96</v>
      </c>
      <c r="N41" s="25">
        <v>5</v>
      </c>
      <c r="O41" s="25">
        <v>4</v>
      </c>
      <c r="P41" s="26">
        <f>O41/N41</f>
        <v>0.8</v>
      </c>
    </row>
    <row r="42" spans="1:16" ht="51.75" customHeight="1" x14ac:dyDescent="0.25">
      <c r="A42" s="29"/>
      <c r="B42" s="29"/>
      <c r="C42" s="29"/>
      <c r="D42" s="2" t="s">
        <v>21</v>
      </c>
      <c r="E42" s="7">
        <v>1</v>
      </c>
      <c r="F42" s="7">
        <v>0.8</v>
      </c>
      <c r="G42" s="8">
        <f t="shared" si="3"/>
        <v>0.8</v>
      </c>
      <c r="H42" s="9">
        <v>1019500000</v>
      </c>
      <c r="I42" s="9">
        <v>755665148</v>
      </c>
      <c r="J42" s="8">
        <f t="shared" si="1"/>
        <v>0.74121152329573325</v>
      </c>
      <c r="K42" s="9">
        <v>518941400</v>
      </c>
      <c r="L42" s="8">
        <f t="shared" si="2"/>
        <v>0.50901559588033352</v>
      </c>
      <c r="M42" s="24"/>
      <c r="N42" s="25"/>
      <c r="O42" s="25"/>
      <c r="P42" s="26"/>
    </row>
    <row r="43" spans="1:16" ht="51.75" customHeight="1" x14ac:dyDescent="0.25">
      <c r="A43" s="29"/>
      <c r="B43" s="29"/>
      <c r="C43" s="29"/>
      <c r="D43" s="2" t="s">
        <v>20</v>
      </c>
      <c r="E43" s="7">
        <v>1</v>
      </c>
      <c r="F43" s="7">
        <v>1</v>
      </c>
      <c r="G43" s="8">
        <f t="shared" si="3"/>
        <v>1</v>
      </c>
      <c r="H43" s="9">
        <v>471017870</v>
      </c>
      <c r="I43" s="9">
        <v>471017870</v>
      </c>
      <c r="J43" s="8">
        <f t="shared" si="1"/>
        <v>1</v>
      </c>
      <c r="K43" s="9">
        <v>104500000</v>
      </c>
      <c r="L43" s="8">
        <f t="shared" si="2"/>
        <v>0.22185994769158121</v>
      </c>
      <c r="M43" s="24"/>
      <c r="N43" s="25"/>
      <c r="O43" s="25"/>
      <c r="P43" s="26"/>
    </row>
    <row r="44" spans="1:16" ht="51.75" customHeight="1" x14ac:dyDescent="0.25">
      <c r="A44" s="30"/>
      <c r="B44" s="30"/>
      <c r="C44" s="30"/>
      <c r="D44" s="2" t="s">
        <v>22</v>
      </c>
      <c r="E44" s="7">
        <v>3</v>
      </c>
      <c r="F44" s="7">
        <v>3</v>
      </c>
      <c r="G44" s="8">
        <f t="shared" si="3"/>
        <v>1</v>
      </c>
      <c r="H44" s="9">
        <v>52689000</v>
      </c>
      <c r="I44" s="9">
        <v>40000000</v>
      </c>
      <c r="J44" s="8">
        <f t="shared" si="1"/>
        <v>0.75917174362770212</v>
      </c>
      <c r="K44" s="9">
        <v>15000000</v>
      </c>
      <c r="L44" s="8">
        <f t="shared" si="2"/>
        <v>0.28468940386038832</v>
      </c>
      <c r="M44" s="24"/>
      <c r="N44" s="25"/>
      <c r="O44" s="25"/>
      <c r="P44" s="26"/>
    </row>
    <row r="45" spans="1:16" ht="24" x14ac:dyDescent="0.25">
      <c r="A45" s="28" t="s">
        <v>79</v>
      </c>
      <c r="B45" s="28" t="s">
        <v>78</v>
      </c>
      <c r="C45" s="28" t="s">
        <v>58</v>
      </c>
      <c r="D45" s="2" t="s">
        <v>47</v>
      </c>
      <c r="E45" s="7">
        <v>100</v>
      </c>
      <c r="F45" s="7">
        <v>90</v>
      </c>
      <c r="G45" s="8">
        <f t="shared" si="3"/>
        <v>0.9</v>
      </c>
      <c r="H45" s="9">
        <v>8085816214</v>
      </c>
      <c r="I45" s="9">
        <v>0</v>
      </c>
      <c r="J45" s="8">
        <f t="shared" si="1"/>
        <v>0</v>
      </c>
      <c r="K45" s="9">
        <v>0</v>
      </c>
      <c r="L45" s="8">
        <f t="shared" si="2"/>
        <v>0</v>
      </c>
      <c r="M45" s="24" t="s">
        <v>91</v>
      </c>
      <c r="N45" s="25">
        <v>35</v>
      </c>
      <c r="O45" s="25">
        <v>35</v>
      </c>
      <c r="P45" s="26">
        <f>O45/N45</f>
        <v>1</v>
      </c>
    </row>
    <row r="46" spans="1:16" ht="24" x14ac:dyDescent="0.25">
      <c r="A46" s="30"/>
      <c r="B46" s="30"/>
      <c r="C46" s="30"/>
      <c r="D46" s="2" t="s">
        <v>48</v>
      </c>
      <c r="E46" s="7">
        <v>100</v>
      </c>
      <c r="F46" s="7">
        <v>100</v>
      </c>
      <c r="G46" s="8">
        <f t="shared" si="3"/>
        <v>1</v>
      </c>
      <c r="H46" s="9">
        <v>2613824056</v>
      </c>
      <c r="I46" s="9">
        <v>2568841864</v>
      </c>
      <c r="J46" s="8">
        <f t="shared" si="1"/>
        <v>0.98279065804113941</v>
      </c>
      <c r="K46" s="9">
        <v>1574271277</v>
      </c>
      <c r="L46" s="8">
        <f t="shared" si="2"/>
        <v>0.60228662804838762</v>
      </c>
      <c r="M46" s="24"/>
      <c r="N46" s="25"/>
      <c r="O46" s="25"/>
      <c r="P46" s="26"/>
    </row>
    <row r="47" spans="1:16" ht="24" x14ac:dyDescent="0.25">
      <c r="A47" s="28" t="s">
        <v>76</v>
      </c>
      <c r="B47" s="28" t="s">
        <v>75</v>
      </c>
      <c r="C47" s="28" t="s">
        <v>54</v>
      </c>
      <c r="D47" s="2" t="s">
        <v>42</v>
      </c>
      <c r="E47" s="7">
        <v>100</v>
      </c>
      <c r="F47" s="7">
        <v>89.3</v>
      </c>
      <c r="G47" s="8">
        <f t="shared" si="3"/>
        <v>0.89300000000000002</v>
      </c>
      <c r="H47" s="9">
        <v>352769253</v>
      </c>
      <c r="I47" s="9">
        <v>315725395</v>
      </c>
      <c r="J47" s="8">
        <f t="shared" si="1"/>
        <v>0.89499125083897269</v>
      </c>
      <c r="K47" s="9">
        <v>60791308</v>
      </c>
      <c r="L47" s="8">
        <f t="shared" si="2"/>
        <v>0.17232598216262346</v>
      </c>
      <c r="M47" s="24" t="s">
        <v>97</v>
      </c>
      <c r="N47" s="25">
        <v>1</v>
      </c>
      <c r="O47" s="25">
        <v>1</v>
      </c>
      <c r="P47" s="26">
        <f>O47/N47</f>
        <v>1</v>
      </c>
    </row>
    <row r="48" spans="1:16" ht="24" x14ac:dyDescent="0.25">
      <c r="A48" s="29"/>
      <c r="B48" s="29"/>
      <c r="C48" s="29"/>
      <c r="D48" s="2" t="s">
        <v>45</v>
      </c>
      <c r="E48" s="7">
        <v>100</v>
      </c>
      <c r="F48" s="7">
        <v>58</v>
      </c>
      <c r="G48" s="8">
        <f t="shared" si="3"/>
        <v>0.57999999999999996</v>
      </c>
      <c r="H48" s="9">
        <v>1332625605</v>
      </c>
      <c r="I48" s="9">
        <v>984347294</v>
      </c>
      <c r="J48" s="8">
        <f t="shared" si="1"/>
        <v>0.73865254450067397</v>
      </c>
      <c r="K48" s="9">
        <v>319110737</v>
      </c>
      <c r="L48" s="8">
        <f t="shared" si="2"/>
        <v>0.23946015730352113</v>
      </c>
      <c r="M48" s="24"/>
      <c r="N48" s="25"/>
      <c r="O48" s="25"/>
      <c r="P48" s="26"/>
    </row>
    <row r="49" spans="1:16" ht="24" x14ac:dyDescent="0.25">
      <c r="A49" s="29"/>
      <c r="B49" s="29"/>
      <c r="C49" s="29"/>
      <c r="D49" s="2" t="s">
        <v>43</v>
      </c>
      <c r="E49" s="7">
        <v>100</v>
      </c>
      <c r="F49" s="7">
        <v>83.33</v>
      </c>
      <c r="G49" s="8">
        <f t="shared" si="3"/>
        <v>0.83329999999999993</v>
      </c>
      <c r="H49" s="9">
        <v>1397026467</v>
      </c>
      <c r="I49" s="9">
        <v>1280161883</v>
      </c>
      <c r="J49" s="8">
        <f t="shared" si="1"/>
        <v>0.91634762349853172</v>
      </c>
      <c r="K49" s="9">
        <v>164374490</v>
      </c>
      <c r="L49" s="8">
        <f t="shared" si="2"/>
        <v>0.11766025475020582</v>
      </c>
      <c r="M49" s="24"/>
      <c r="N49" s="25"/>
      <c r="O49" s="25"/>
      <c r="P49" s="26"/>
    </row>
    <row r="50" spans="1:16" ht="24" x14ac:dyDescent="0.25">
      <c r="A50" s="29"/>
      <c r="B50" s="29"/>
      <c r="C50" s="29"/>
      <c r="D50" s="2" t="s">
        <v>44</v>
      </c>
      <c r="E50" s="7">
        <v>100</v>
      </c>
      <c r="F50" s="7">
        <v>100</v>
      </c>
      <c r="G50" s="8">
        <f t="shared" si="3"/>
        <v>1</v>
      </c>
      <c r="H50" s="9">
        <v>5774364147</v>
      </c>
      <c r="I50" s="9">
        <v>4982439934</v>
      </c>
      <c r="J50" s="8">
        <f t="shared" si="1"/>
        <v>0.86285516589537659</v>
      </c>
      <c r="K50" s="9">
        <v>1313230889</v>
      </c>
      <c r="L50" s="8">
        <f t="shared" si="2"/>
        <v>0.22742432856131406</v>
      </c>
      <c r="M50" s="24"/>
      <c r="N50" s="25"/>
      <c r="O50" s="25"/>
      <c r="P50" s="26"/>
    </row>
    <row r="51" spans="1:16" ht="36" x14ac:dyDescent="0.25">
      <c r="A51" s="30"/>
      <c r="B51" s="30"/>
      <c r="C51" s="30"/>
      <c r="D51" s="2" t="s">
        <v>46</v>
      </c>
      <c r="E51" s="7">
        <v>100</v>
      </c>
      <c r="F51" s="7">
        <v>91.49</v>
      </c>
      <c r="G51" s="8">
        <f t="shared" si="3"/>
        <v>0.91489999999999994</v>
      </c>
      <c r="H51" s="9">
        <v>325755853</v>
      </c>
      <c r="I51" s="9">
        <v>272269882</v>
      </c>
      <c r="J51" s="8">
        <f t="shared" si="1"/>
        <v>0.83580963931291208</v>
      </c>
      <c r="K51" s="9">
        <v>67533333</v>
      </c>
      <c r="L51" s="8">
        <f t="shared" si="2"/>
        <v>0.207312723249826</v>
      </c>
      <c r="M51" s="24"/>
      <c r="N51" s="25"/>
      <c r="O51" s="25"/>
      <c r="P51" s="26"/>
    </row>
    <row r="52" spans="1:16" x14ac:dyDescent="0.25">
      <c r="A52" s="22" t="s">
        <v>49</v>
      </c>
      <c r="B52" s="22"/>
      <c r="C52" s="22"/>
      <c r="D52" s="22"/>
      <c r="E52" s="22"/>
      <c r="F52" s="22"/>
      <c r="G52" s="23"/>
      <c r="H52" s="11">
        <f>SUM(H3:H51)</f>
        <v>101614260266</v>
      </c>
      <c r="I52" s="11">
        <f>SUM(I3:I51)</f>
        <v>66500698161</v>
      </c>
      <c r="J52" s="12">
        <f t="shared" si="1"/>
        <v>0.65444257515547788</v>
      </c>
      <c r="K52" s="11">
        <f>SUM(K3:K51)</f>
        <v>37497759658</v>
      </c>
      <c r="L52" s="12">
        <f t="shared" ref="L52" si="4">IFERROR(K52/I52,0)</f>
        <v>0.56387016520062549</v>
      </c>
    </row>
  </sheetData>
  <autoFilter ref="A2:L52"/>
  <sortState ref="A4:L51">
    <sortCondition ref="A3:A51"/>
    <sortCondition ref="B3:B51"/>
    <sortCondition ref="C3:C51"/>
    <sortCondition ref="D3:D51"/>
  </sortState>
  <mergeCells count="78">
    <mergeCell ref="P1:P2"/>
    <mergeCell ref="O1:O2"/>
    <mergeCell ref="N1:N2"/>
    <mergeCell ref="M1:M2"/>
    <mergeCell ref="H1:L1"/>
    <mergeCell ref="C45:C46"/>
    <mergeCell ref="C47:C51"/>
    <mergeCell ref="E1:G1"/>
    <mergeCell ref="A1:A2"/>
    <mergeCell ref="B1:B2"/>
    <mergeCell ref="C1:C2"/>
    <mergeCell ref="D1:D2"/>
    <mergeCell ref="B45:B46"/>
    <mergeCell ref="B47:B51"/>
    <mergeCell ref="C3:C8"/>
    <mergeCell ref="C9:C14"/>
    <mergeCell ref="C15:C17"/>
    <mergeCell ref="C18:C20"/>
    <mergeCell ref="C21:C25"/>
    <mergeCell ref="C26:C29"/>
    <mergeCell ref="C30:C36"/>
    <mergeCell ref="B3:B8"/>
    <mergeCell ref="B9:B25"/>
    <mergeCell ref="B26:B36"/>
    <mergeCell ref="B37:B40"/>
    <mergeCell ref="B41:B44"/>
    <mergeCell ref="C37:C40"/>
    <mergeCell ref="C41:C44"/>
    <mergeCell ref="A3:A8"/>
    <mergeCell ref="A9:A25"/>
    <mergeCell ref="A26:A44"/>
    <mergeCell ref="A45:A46"/>
    <mergeCell ref="A47:A51"/>
    <mergeCell ref="P37:P40"/>
    <mergeCell ref="O37:O40"/>
    <mergeCell ref="N37:N40"/>
    <mergeCell ref="P45:P46"/>
    <mergeCell ref="O45:O46"/>
    <mergeCell ref="N45:N46"/>
    <mergeCell ref="P26:P33"/>
    <mergeCell ref="O26:O33"/>
    <mergeCell ref="N26:N33"/>
    <mergeCell ref="P34:P36"/>
    <mergeCell ref="O34:O36"/>
    <mergeCell ref="N34:N36"/>
    <mergeCell ref="M24:M25"/>
    <mergeCell ref="M26:M33"/>
    <mergeCell ref="M34:M36"/>
    <mergeCell ref="M37:M40"/>
    <mergeCell ref="M45:M46"/>
    <mergeCell ref="P18:P22"/>
    <mergeCell ref="O18:O22"/>
    <mergeCell ref="N18:N22"/>
    <mergeCell ref="P24:P25"/>
    <mergeCell ref="O24:O25"/>
    <mergeCell ref="N24:N25"/>
    <mergeCell ref="O47:O51"/>
    <mergeCell ref="P47:P51"/>
    <mergeCell ref="M41:M44"/>
    <mergeCell ref="N41:N44"/>
    <mergeCell ref="O41:O44"/>
    <mergeCell ref="P41:P44"/>
    <mergeCell ref="A52:G52"/>
    <mergeCell ref="M3:M8"/>
    <mergeCell ref="N3:N8"/>
    <mergeCell ref="O3:O8"/>
    <mergeCell ref="P3:P8"/>
    <mergeCell ref="M9:M14"/>
    <mergeCell ref="N9:N14"/>
    <mergeCell ref="O9:O14"/>
    <mergeCell ref="P9:P14"/>
    <mergeCell ref="M15:M17"/>
    <mergeCell ref="N15:N17"/>
    <mergeCell ref="O15:O17"/>
    <mergeCell ref="P15:P17"/>
    <mergeCell ref="M18:M22"/>
    <mergeCell ref="M47:M51"/>
    <mergeCell ref="N47:N51"/>
  </mergeCells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Instituto Distrital de las Artes - IDARTES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Mayer Fernando Bojacá Uribe</dc:creator>
  <cp:lastModifiedBy>USUARIO</cp:lastModifiedBy>
  <dcterms:created xsi:type="dcterms:W3CDTF">2024-12-16T16:53:42Z</dcterms:created>
  <dcterms:modified xsi:type="dcterms:W3CDTF">2024-12-24T16:42:04Z</dcterms:modified>
</cp:coreProperties>
</file>